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20" windowWidth="14810" windowHeight="8010"/>
  </bookViews>
  <sheets>
    <sheet name="kurumlar vergisi" sheetId="1" r:id="rId1"/>
    <sheet name="gelir vergisi" sheetId="4" r:id="rId2"/>
    <sheet name="kdv" sheetId="2" r:id="rId3"/>
    <sheet name="kdv-detay" sheetId="6" r:id="rId4"/>
    <sheet name="muh" sheetId="3" r:id="rId5"/>
  </sheets>
  <calcPr calcId="124519"/>
</workbook>
</file>

<file path=xl/calcChain.xml><?xml version="1.0" encoding="utf-8"?>
<calcChain xmlns="http://schemas.openxmlformats.org/spreadsheetml/2006/main">
  <c r="C18" i="6"/>
  <c r="C28"/>
  <c r="D28"/>
  <c r="E28"/>
  <c r="G28"/>
  <c r="F28"/>
  <c r="D18"/>
  <c r="E18"/>
  <c r="G18"/>
  <c r="F18"/>
  <c r="G16"/>
  <c r="F16"/>
  <c r="E16"/>
  <c r="D16"/>
  <c r="C16"/>
  <c r="C19" l="1"/>
  <c r="C20" s="1"/>
  <c r="C22" s="1"/>
  <c r="E19"/>
  <c r="E20" s="1"/>
  <c r="D19"/>
  <c r="D20" s="1"/>
  <c r="D22" s="1"/>
  <c r="F19"/>
  <c r="F20" s="1"/>
  <c r="G19"/>
  <c r="G20" s="1"/>
  <c r="E5" i="2"/>
  <c r="G5" s="1"/>
  <c r="I5" s="1"/>
  <c r="E6" i="3"/>
  <c r="E7"/>
  <c r="E8"/>
  <c r="E9"/>
  <c r="E5"/>
  <c r="H41" i="4"/>
  <c r="H40"/>
  <c r="H39"/>
  <c r="J39" s="1"/>
  <c r="H31"/>
  <c r="H30"/>
  <c r="H29"/>
  <c r="H28"/>
  <c r="H20"/>
  <c r="H19"/>
  <c r="H18"/>
  <c r="H17"/>
  <c r="H16"/>
  <c r="H6"/>
  <c r="H7"/>
  <c r="H8"/>
  <c r="H9"/>
  <c r="H5"/>
  <c r="H9" i="1"/>
  <c r="H7"/>
  <c r="J7" i="4"/>
  <c r="J29"/>
  <c r="J28"/>
  <c r="E42"/>
  <c r="H42" s="1"/>
  <c r="E41"/>
  <c r="E40"/>
  <c r="E39"/>
  <c r="E38"/>
  <c r="H38" s="1"/>
  <c r="E31"/>
  <c r="E30"/>
  <c r="E29"/>
  <c r="E28"/>
  <c r="E27"/>
  <c r="H27" s="1"/>
  <c r="E20"/>
  <c r="E19"/>
  <c r="E18"/>
  <c r="E17"/>
  <c r="E16"/>
  <c r="E9"/>
  <c r="E8"/>
  <c r="E7"/>
  <c r="E6"/>
  <c r="E5"/>
  <c r="E9" i="2"/>
  <c r="G9" s="1"/>
  <c r="E8"/>
  <c r="G8" s="1"/>
  <c r="E7"/>
  <c r="G7" s="1"/>
  <c r="E6"/>
  <c r="G6" s="1"/>
  <c r="E9" i="1"/>
  <c r="E8"/>
  <c r="H8" s="1"/>
  <c r="E7"/>
  <c r="E6"/>
  <c r="H6" s="1"/>
  <c r="E5"/>
  <c r="H5" s="1"/>
  <c r="J5" s="1"/>
  <c r="E22" i="6" l="1"/>
  <c r="E24" s="1"/>
  <c r="E30" s="1"/>
  <c r="G22"/>
  <c r="G24" s="1"/>
  <c r="G30" s="1"/>
  <c r="F22"/>
  <c r="F24" s="1"/>
  <c r="F30" s="1"/>
  <c r="C24"/>
  <c r="G8" i="3"/>
  <c r="G9"/>
  <c r="G5"/>
  <c r="G6"/>
  <c r="G7"/>
  <c r="J17" i="4"/>
  <c r="J40"/>
  <c r="D24" i="6"/>
  <c r="J9" i="1"/>
  <c r="J7"/>
  <c r="J6"/>
  <c r="J20" i="4"/>
  <c r="J19"/>
  <c r="J18"/>
  <c r="J16"/>
  <c r="J6"/>
  <c r="J8"/>
  <c r="J9"/>
  <c r="H22"/>
  <c r="H44"/>
  <c r="H33"/>
  <c r="J30"/>
  <c r="H11"/>
  <c r="G11" i="2"/>
  <c r="H11" i="1"/>
  <c r="E11" i="3"/>
  <c r="I7" i="2"/>
  <c r="I6"/>
  <c r="I8"/>
  <c r="I9"/>
  <c r="J38" i="4"/>
  <c r="J41"/>
  <c r="J42"/>
  <c r="J27"/>
  <c r="J31"/>
  <c r="J5"/>
  <c r="J8" i="1"/>
  <c r="G32" i="6" l="1"/>
  <c r="C30"/>
  <c r="D30"/>
  <c r="G10" i="3"/>
  <c r="G11" s="1"/>
  <c r="J10" i="1"/>
  <c r="J11" s="1"/>
  <c r="J21" i="4"/>
  <c r="J22" s="1"/>
  <c r="J10"/>
  <c r="J11" s="1"/>
  <c r="I10" i="2"/>
  <c r="I11" s="1"/>
  <c r="J43" i="4"/>
  <c r="J44" s="1"/>
  <c r="J32"/>
  <c r="J33" s="1"/>
  <c r="G33" i="6" l="1"/>
</calcChain>
</file>

<file path=xl/sharedStrings.xml><?xml version="1.0" encoding="utf-8"?>
<sst xmlns="http://schemas.openxmlformats.org/spreadsheetml/2006/main" count="150" uniqueCount="74">
  <si>
    <t>Beyan Edilen Matrah</t>
  </si>
  <si>
    <t>Matrah Oranı</t>
  </si>
  <si>
    <t>Vergi Oranı</t>
  </si>
  <si>
    <t>Yıllar</t>
  </si>
  <si>
    <t>Ödenecek Vergi</t>
  </si>
  <si>
    <t>Toplam</t>
  </si>
  <si>
    <t>En Az Matrah</t>
  </si>
  <si>
    <t>Hesaplanan Matrah</t>
  </si>
  <si>
    <t>Kurumlar Vergisi Mükellefleri İçin Matrah Artırımı</t>
  </si>
  <si>
    <t>Gelir Vergisi Mükellefleri İçin Matrah Artırımı (Geliri Sadece Basit Usulde Tespit Edilen Ticari Kazançtan Oluşan Mükellefler)</t>
  </si>
  <si>
    <t>Gelir Vergisi Mükellefleri İçin Matrah Artırımı (Geliri Sadece Gayri Menkul Sermaye İradından Oluşan Mükellefler)</t>
  </si>
  <si>
    <t>Katma Değer Vergisi İçin Matrah Artırımı</t>
  </si>
  <si>
    <t>Hesaplanan KDV</t>
  </si>
  <si>
    <t>Gelir Vergisi Mükellefleri İçin Matrah Artırımı (Bilanço Usulüne Göre Defter Tutan Mükellefler ile Serbest Meslek Erbabı)</t>
  </si>
  <si>
    <t>Gelir Vergisi Mükellefleri İçin Matrah Artırımı (İşletme Hesabı Esasına Göre Defter Tutan Mükellefler ile Diğer Mükellefler)</t>
  </si>
  <si>
    <t>Not:</t>
  </si>
  <si>
    <t xml:space="preserve">1-Artırılan matrahlar %20 oranında vergilendirilir. Ancak, ilgili yıl beyannamelerinin kanuni süresinde verilmiş ve tahakuk eden </t>
  </si>
  <si>
    <t xml:space="preserve">2-İşe başlama ve işi bırakma gibi nedenlerle kıst dönemde faaliyette bulunulmuş olması halinde, ilgili yıl için belirlenen asgari </t>
  </si>
  <si>
    <t>matrahlar faaliyette bulunulan ay sayısı dikkate alınarak hesaplanır. (ay kesirleri tam ay olarak dikkate alınacaktır)</t>
  </si>
  <si>
    <t>6 taksit</t>
  </si>
  <si>
    <t>taksitle ödenmek istenmesi halinde taksit tutarları</t>
  </si>
  <si>
    <t>Tecil Edilen Vergi</t>
  </si>
  <si>
    <t>Net Hesaplanan KDV</t>
  </si>
  <si>
    <t xml:space="preserve">1-3065 sayılı KDV Kanununun 11/1-c  ve geçici 17. maddelerine göre tecil-terkin uygulamasından yararlanan mükellefler artırıma </t>
  </si>
  <si>
    <t>esas tutarı belirlerken tecil edilen vergiler hesaplanan KDV den düşülecektir.</t>
  </si>
  <si>
    <t xml:space="preserve">3-İlgili yılda hiç beyanname verilmemiş veya 1-2 dönem verilmiş olması yada matrah bulunmaması halinde ilgili yıl için gelir veya </t>
  </si>
  <si>
    <t>kurumlar vergisi matrah artırımında bulunulmuş olması şartıyla artırılan matrah üzerinden %18 oranında KDV artırımı yapılacaktır.</t>
  </si>
  <si>
    <t xml:space="preserve">2-İlgili yılda en az 3 döneme ait beyannamenin verilmiş olması halinde (3 ayda bir beyanname verenler için en az 1 dönem) bu </t>
  </si>
  <si>
    <t>beyannamelerdeki hes.KDV tutarının ortalaması bir yıla iblağ edilerek artırıma esas olmak üzere yıllık hes. KDV tutarı bulunacaktır.</t>
  </si>
  <si>
    <t>Taksit Toplamı</t>
  </si>
  <si>
    <t>Muhtasar Beyanname İçin Matrah Artırımı</t>
  </si>
  <si>
    <t>Ücret Gayri Safi Tutar</t>
  </si>
  <si>
    <t xml:space="preserve">1-İlgili yılda en az 1 döneme ait beyannamenin verilmiş olması halinde  bu beyannamelerdeki ücret ödemelerine ilişkin gayrisafi  </t>
  </si>
  <si>
    <t>tutarın ortalaması bir yıla iblağ edilerek artırıma esas olmak üzere yıllık ücretler üzerinden gelir vergisi matrahı bulunur.</t>
  </si>
  <si>
    <t>c)APHB nin hiç verilmemiş olması halinde en az iki işçi çalıştığı kabul edilerek,</t>
  </si>
  <si>
    <t>a)ilgili yıl için verilmiş olan aylık prim ve hizmet belgesinde bildirilen ortalama işçi sayısı kadar,</t>
  </si>
  <si>
    <t>b)APHB nin de hiç verilmemiş olması halinde, izleyen vergilendirme dönemlerinde verilen ilk APHB ndeki işçi sayısı kadar,</t>
  </si>
  <si>
    <t xml:space="preserve">   ilgili yılın son asgari ücretine göre belirlenecek gelir vergisi matrahı belirlenen işçi sayısı ile çarpılarak, yıla iblağ edilecektir.</t>
  </si>
  <si>
    <t>2-İlgili yılda hiç beyanname verilmemiş olması halinde, her ay için hesaplanacak asgari gelir vergisine esas olmak üzere en az;</t>
  </si>
  <si>
    <t xml:space="preserve">   5.maddesinin 2.fıkrası altındaki detaylı açıklamalara göre hareket edilmesi gerekmektedir.</t>
  </si>
  <si>
    <t>YMM Bülent FIÇICI</t>
  </si>
  <si>
    <t>www.maligundem.com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</si>
  <si>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</si>
  <si>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</si>
  <si>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</si>
  <si>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</si>
  <si>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</si>
  <si>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</si>
  <si>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</si>
  <si>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</si>
  <si>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</si>
  <si>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</si>
  <si>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</si>
  <si>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</si>
  <si>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HESAPLANAN KDV</t>
  </si>
  <si>
    <t>Toplam Matrah</t>
  </si>
  <si>
    <t>Toplam Hesaplanan Vergi</t>
  </si>
  <si>
    <t>Gelir / Kurumlar Vergisi Matrah Artırım Tutarı</t>
  </si>
  <si>
    <t>Vergi Oranı (%)</t>
  </si>
  <si>
    <t>Artırım Tutarı</t>
  </si>
  <si>
    <t>K.D.V. Artırım Tutarı</t>
  </si>
  <si>
    <t>Ortalama Vergi Tutarı</t>
  </si>
  <si>
    <t>Beyanname Verilen Dönem Sayısı</t>
  </si>
  <si>
    <t>Yıllık Hesaplanan KDV</t>
  </si>
  <si>
    <t>Tecil Edilebilir Vergi</t>
  </si>
  <si>
    <t>Artırıma Esas Tutar</t>
  </si>
  <si>
    <t>KDV Artırım Tutarı</t>
  </si>
  <si>
    <t>vergilerin zamanında ödenmiş ve 7143-2 ve 3.maddeden yararlanılmamış olması şartıyla artırılan matrahlar %15 oranında vergilendirilir.</t>
  </si>
  <si>
    <t>İlgili yılda KDV Beyannamelerinin bazılarında Hesaplanan KDV bulunmaması halinde, gelir veya kurumlar vergisi için matra artırımında</t>
  </si>
  <si>
    <t>bulunulmuş olması şartıyla, bu matrah üzerinden %18 oranında KDV artırımı da hesaplanarak büyük olan dikkate alınacaktır.</t>
  </si>
  <si>
    <t>1-Beyanname verilmedi ise ilgili ayın karşısı boş bıralıkmalı.</t>
  </si>
  <si>
    <t>2- Beyanname verilip hesaplanan KDV bulunmuyorsa ilgili ayın karşısına sıfır yazılmalı.</t>
  </si>
  <si>
    <t>Katma Değer Vergisi Matrah Artırımı İçin Detay Hesaplama</t>
  </si>
  <si>
    <t xml:space="preserve">3-Muhtasar Beyanname için tablo sadece işçi stopaj yönünden hazırlanmış olup, diğer stopaj türleri için 7143 sayılı kanunun </t>
  </si>
</sst>
</file>

<file path=xl/styles.xml><?xml version="1.0" encoding="utf-8"?>
<styleSheet xmlns="http://schemas.openxmlformats.org/spreadsheetml/2006/main">
  <numFmts count="1">
    <numFmt numFmtId="164" formatCode="0.0%"/>
  </numFmts>
  <fonts count="1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0070C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u/>
      <sz val="11"/>
      <color rgb="FFFF0000"/>
      <name val="Calibri"/>
      <family val="2"/>
      <charset val="162"/>
      <scheme val="minor"/>
    </font>
    <font>
      <b/>
      <u/>
      <sz val="11"/>
      <color rgb="FFFF0000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4" fontId="0" fillId="0" borderId="0" xfId="0" applyNumberForma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4" fontId="0" fillId="0" borderId="1" xfId="0" applyNumberFormat="1" applyBorder="1"/>
    <xf numFmtId="0" fontId="0" fillId="0" borderId="1" xfId="0" applyBorder="1" applyAlignment="1">
      <alignment horizontal="center"/>
    </xf>
    <xf numFmtId="4" fontId="1" fillId="0" borderId="1" xfId="0" applyNumberFormat="1" applyFont="1" applyBorder="1"/>
    <xf numFmtId="0" fontId="1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4" fontId="0" fillId="0" borderId="0" xfId="0" applyNumberFormat="1" applyBorder="1"/>
    <xf numFmtId="4" fontId="1" fillId="0" borderId="0" xfId="0" applyNumberFormat="1" applyFont="1" applyBorder="1"/>
    <xf numFmtId="4" fontId="3" fillId="0" borderId="0" xfId="0" applyNumberFormat="1" applyFont="1"/>
    <xf numFmtId="0" fontId="4" fillId="0" borderId="0" xfId="0" applyFont="1" applyAlignment="1">
      <alignment horizontal="center"/>
    </xf>
    <xf numFmtId="4" fontId="4" fillId="0" borderId="0" xfId="0" applyNumberFormat="1" applyFont="1"/>
    <xf numFmtId="0" fontId="5" fillId="0" borderId="0" xfId="0" applyFont="1" applyAlignment="1">
      <alignment horizontal="left"/>
    </xf>
    <xf numFmtId="4" fontId="2" fillId="0" borderId="0" xfId="0" applyNumberFormat="1" applyFont="1"/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4" fontId="0" fillId="0" borderId="1" xfId="0" applyNumberFormat="1" applyFont="1" applyBorder="1"/>
    <xf numFmtId="4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4" fontId="0" fillId="0" borderId="1" xfId="0" applyNumberFormat="1" applyBorder="1" applyProtection="1">
      <protection locked="0"/>
    </xf>
    <xf numFmtId="9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</xf>
    <xf numFmtId="0" fontId="8" fillId="0" borderId="0" xfId="1" applyAlignment="1" applyProtection="1">
      <alignment horizontal="center"/>
    </xf>
    <xf numFmtId="4" fontId="1" fillId="0" borderId="1" xfId="0" applyNumberFormat="1" applyFont="1" applyFill="1" applyBorder="1" applyAlignment="1">
      <alignment horizontal="center"/>
    </xf>
    <xf numFmtId="4" fontId="0" fillId="0" borderId="1" xfId="0" applyNumberFormat="1" applyFill="1" applyBorder="1"/>
    <xf numFmtId="4" fontId="0" fillId="0" borderId="0" xfId="0" applyNumberFormat="1" applyFill="1"/>
    <xf numFmtId="4" fontId="1" fillId="0" borderId="0" xfId="0" applyNumberFormat="1" applyFont="1" applyFill="1"/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4" fontId="0" fillId="0" borderId="0" xfId="0" applyNumberFormat="1" applyAlignment="1">
      <alignment horizontal="right"/>
    </xf>
    <xf numFmtId="10" fontId="0" fillId="0" borderId="0" xfId="2" applyNumberFormat="1" applyFont="1" applyAlignment="1">
      <alignment horizontal="right"/>
    </xf>
    <xf numFmtId="0" fontId="0" fillId="0" borderId="0" xfId="0" applyFill="1" applyAlignment="1">
      <alignment horizontal="left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4" fontId="1" fillId="0" borderId="3" xfId="0" applyNumberFormat="1" applyFont="1" applyBorder="1" applyAlignment="1">
      <alignment horizontal="right"/>
    </xf>
    <xf numFmtId="0" fontId="0" fillId="0" borderId="4" xfId="0" applyBorder="1" applyAlignment="1">
      <alignment horizontal="left" wrapText="1"/>
    </xf>
    <xf numFmtId="3" fontId="0" fillId="0" borderId="4" xfId="0" applyNumberFormat="1" applyBorder="1" applyAlignment="1">
      <alignment horizontal="right"/>
    </xf>
    <xf numFmtId="0" fontId="0" fillId="0" borderId="2" xfId="0" applyBorder="1"/>
    <xf numFmtId="4" fontId="0" fillId="0" borderId="2" xfId="0" applyNumberFormat="1" applyBorder="1" applyAlignment="1">
      <alignment horizontal="right"/>
    </xf>
    <xf numFmtId="0" fontId="0" fillId="0" borderId="0" xfId="0" applyBorder="1"/>
    <xf numFmtId="10" fontId="0" fillId="0" borderId="0" xfId="2" applyNumberFormat="1" applyFont="1" applyBorder="1" applyAlignment="1"/>
    <xf numFmtId="0" fontId="0" fillId="0" borderId="4" xfId="0" applyBorder="1"/>
    <xf numFmtId="0" fontId="0" fillId="0" borderId="3" xfId="0" applyBorder="1"/>
    <xf numFmtId="4" fontId="0" fillId="0" borderId="3" xfId="0" applyNumberFormat="1" applyBorder="1" applyAlignment="1">
      <alignment horizontal="right"/>
    </xf>
    <xf numFmtId="4" fontId="0" fillId="0" borderId="2" xfId="0" applyNumberFormat="1" applyFont="1" applyBorder="1" applyAlignment="1">
      <alignment horizontal="center" wrapText="1"/>
    </xf>
    <xf numFmtId="4" fontId="0" fillId="0" borderId="2" xfId="0" applyNumberFormat="1" applyBorder="1" applyAlignment="1">
      <alignment horizontal="center" wrapText="1"/>
    </xf>
    <xf numFmtId="0" fontId="10" fillId="0" borderId="0" xfId="0" applyFont="1" applyAlignment="1">
      <alignment horizontal="left"/>
    </xf>
    <xf numFmtId="4" fontId="0" fillId="0" borderId="0" xfId="0" applyNumberFormat="1" applyFill="1" applyBorder="1"/>
    <xf numFmtId="4" fontId="3" fillId="0" borderId="0" xfId="0" applyNumberFormat="1" applyFont="1" applyFill="1"/>
    <xf numFmtId="9" fontId="0" fillId="0" borderId="1" xfId="0" applyNumberFormat="1" applyFill="1" applyBorder="1" applyAlignment="1">
      <alignment horizontal="center"/>
    </xf>
    <xf numFmtId="0" fontId="7" fillId="0" borderId="0" xfId="0" applyFont="1" applyAlignment="1">
      <alignment horizontal="left"/>
    </xf>
    <xf numFmtId="4" fontId="0" fillId="0" borderId="0" xfId="0" applyNumberFormat="1" applyAlignment="1" applyProtection="1">
      <alignment horizontal="right"/>
      <protection locked="0"/>
    </xf>
    <xf numFmtId="4" fontId="0" fillId="0" borderId="4" xfId="0" applyNumberFormat="1" applyBorder="1" applyAlignment="1" applyProtection="1">
      <alignment horizontal="right"/>
      <protection locked="0"/>
    </xf>
  </cellXfs>
  <cellStyles count="3">
    <cellStyle name="Köprü" xfId="1" builtinId="8"/>
    <cellStyle name="Normal" xfId="0" builtinId="0"/>
    <cellStyle name="Yüzde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ligundem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aligundem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maligundem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maligundem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maligundem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24"/>
  <sheetViews>
    <sheetView tabSelected="1" workbookViewId="0">
      <selection activeCell="C28" sqref="C28"/>
    </sheetView>
  </sheetViews>
  <sheetFormatPr defaultRowHeight="14.5"/>
  <cols>
    <col min="1" max="1" width="3.7265625" customWidth="1"/>
    <col min="2" max="2" width="12.453125" style="1" bestFit="1" customWidth="1"/>
    <col min="3" max="3" width="19.7265625" style="5" customWidth="1"/>
    <col min="4" max="4" width="12.453125" style="1" bestFit="1" customWidth="1"/>
    <col min="5" max="6" width="19.7265625" style="5" customWidth="1"/>
    <col min="7" max="7" width="12.453125" style="1" bestFit="1" customWidth="1"/>
    <col min="8" max="8" width="19.7265625" style="5" customWidth="1"/>
    <col min="9" max="9" width="3.7265625" customWidth="1"/>
    <col min="10" max="10" width="21.1796875" style="5" customWidth="1"/>
  </cols>
  <sheetData>
    <row r="1" spans="2:10">
      <c r="B1" s="21"/>
    </row>
    <row r="3" spans="2:10" s="2" customFormat="1" ht="43.5">
      <c r="B3" s="63" t="s">
        <v>8</v>
      </c>
      <c r="C3" s="4"/>
      <c r="D3" s="3"/>
      <c r="E3" s="4"/>
      <c r="F3" s="4"/>
      <c r="G3" s="3"/>
      <c r="H3" s="4"/>
      <c r="J3" s="62" t="s">
        <v>20</v>
      </c>
    </row>
    <row r="4" spans="2:10" s="3" customFormat="1">
      <c r="B4" s="6" t="s">
        <v>3</v>
      </c>
      <c r="C4" s="7" t="s">
        <v>0</v>
      </c>
      <c r="D4" s="6" t="s">
        <v>1</v>
      </c>
      <c r="E4" s="7" t="s">
        <v>7</v>
      </c>
      <c r="F4" s="7" t="s">
        <v>6</v>
      </c>
      <c r="G4" s="6" t="s">
        <v>2</v>
      </c>
      <c r="H4" s="7" t="s">
        <v>4</v>
      </c>
      <c r="J4" s="7" t="s">
        <v>19</v>
      </c>
    </row>
    <row r="5" spans="2:10">
      <c r="B5" s="12">
        <v>2013</v>
      </c>
      <c r="C5" s="30"/>
      <c r="D5" s="8">
        <v>0.35</v>
      </c>
      <c r="E5" s="9">
        <f>ROUND((C5*D5),2)</f>
        <v>0</v>
      </c>
      <c r="F5" s="35">
        <v>36190</v>
      </c>
      <c r="G5" s="31">
        <v>0.15</v>
      </c>
      <c r="H5" s="11">
        <f>IF(C5="",0,ROUND(((IF(E5&gt;F5,E5,F5))*G5),2))</f>
        <v>0</v>
      </c>
      <c r="J5" s="25">
        <f>ROUND((($H5*1.045)/6),2)</f>
        <v>0</v>
      </c>
    </row>
    <row r="6" spans="2:10">
      <c r="B6" s="12">
        <v>2014</v>
      </c>
      <c r="C6" s="30"/>
      <c r="D6" s="8">
        <v>0.3</v>
      </c>
      <c r="E6" s="9">
        <f t="shared" ref="E6:E9" si="0">ROUND((C6*D6),2)</f>
        <v>0</v>
      </c>
      <c r="F6" s="35">
        <v>38323</v>
      </c>
      <c r="G6" s="31">
        <v>0.15</v>
      </c>
      <c r="H6" s="11">
        <f t="shared" ref="H6:H9" si="1">IF(C6="",0,ROUND(((IF(E6&gt;F6,E6,F6))*G6),2))</f>
        <v>0</v>
      </c>
      <c r="J6" s="25">
        <f t="shared" ref="J6:J9" si="2">ROUND((($H6*1.045)/6),2)</f>
        <v>0</v>
      </c>
    </row>
    <row r="7" spans="2:10">
      <c r="B7" s="12">
        <v>2015</v>
      </c>
      <c r="C7" s="30"/>
      <c r="D7" s="8">
        <v>0.25</v>
      </c>
      <c r="E7" s="9">
        <f t="shared" si="0"/>
        <v>0</v>
      </c>
      <c r="F7" s="35">
        <v>40701</v>
      </c>
      <c r="G7" s="31">
        <v>0.15</v>
      </c>
      <c r="H7" s="11">
        <f t="shared" si="1"/>
        <v>0</v>
      </c>
      <c r="J7" s="25">
        <f t="shared" si="2"/>
        <v>0</v>
      </c>
    </row>
    <row r="8" spans="2:10">
      <c r="B8" s="12">
        <v>2016</v>
      </c>
      <c r="C8" s="30"/>
      <c r="D8" s="8">
        <v>0.2</v>
      </c>
      <c r="E8" s="9">
        <f t="shared" si="0"/>
        <v>0</v>
      </c>
      <c r="F8" s="35">
        <v>43260</v>
      </c>
      <c r="G8" s="31">
        <v>0.15</v>
      </c>
      <c r="H8" s="11">
        <f t="shared" si="1"/>
        <v>0</v>
      </c>
      <c r="J8" s="25">
        <f t="shared" si="2"/>
        <v>0</v>
      </c>
    </row>
    <row r="9" spans="2:10">
      <c r="B9" s="12">
        <v>2017</v>
      </c>
      <c r="C9" s="30"/>
      <c r="D9" s="8">
        <v>0.15</v>
      </c>
      <c r="E9" s="9">
        <f t="shared" si="0"/>
        <v>0</v>
      </c>
      <c r="F9" s="35">
        <v>49037</v>
      </c>
      <c r="G9" s="31">
        <v>0.15</v>
      </c>
      <c r="H9" s="11">
        <f t="shared" si="1"/>
        <v>0</v>
      </c>
      <c r="J9" s="25">
        <f t="shared" si="2"/>
        <v>0</v>
      </c>
    </row>
    <row r="10" spans="2:10">
      <c r="B10" s="10"/>
      <c r="C10" s="7" t="s">
        <v>29</v>
      </c>
      <c r="D10" s="10"/>
      <c r="E10" s="9"/>
      <c r="F10" s="9"/>
      <c r="G10" s="10"/>
      <c r="H10" s="11"/>
      <c r="J10" s="11">
        <f>SUM(J5:J9)</f>
        <v>0</v>
      </c>
    </row>
    <row r="11" spans="2:10">
      <c r="B11" s="10"/>
      <c r="C11" s="7" t="s">
        <v>5</v>
      </c>
      <c r="D11" s="10"/>
      <c r="E11" s="9"/>
      <c r="F11" s="9"/>
      <c r="G11" s="10"/>
      <c r="H11" s="11">
        <f>SUM(H5:H9)</f>
        <v>0</v>
      </c>
      <c r="J11" s="11">
        <f>J10*6</f>
        <v>0</v>
      </c>
    </row>
    <row r="14" spans="2:10">
      <c r="B14" s="23" t="s">
        <v>15</v>
      </c>
      <c r="C14" s="21"/>
      <c r="D14" s="18"/>
      <c r="E14" s="19"/>
      <c r="F14" s="19"/>
    </row>
    <row r="15" spans="2:10">
      <c r="B15" s="22" t="s">
        <v>16</v>
      </c>
      <c r="C15" s="21"/>
      <c r="D15" s="18"/>
      <c r="E15" s="19"/>
      <c r="F15" s="19"/>
    </row>
    <row r="16" spans="2:10">
      <c r="B16" s="21" t="s">
        <v>67</v>
      </c>
      <c r="D16" s="18"/>
      <c r="E16" s="19"/>
      <c r="F16" s="19"/>
    </row>
    <row r="17" spans="2:10">
      <c r="B17" s="22" t="s">
        <v>17</v>
      </c>
      <c r="C17" s="21"/>
      <c r="J17" s="18" t="s">
        <v>40</v>
      </c>
    </row>
    <row r="18" spans="2:10">
      <c r="B18" s="22" t="s">
        <v>18</v>
      </c>
      <c r="C18" s="21"/>
      <c r="J18" s="33" t="s">
        <v>41</v>
      </c>
    </row>
    <row r="19" spans="2:10">
      <c r="B19" s="24"/>
    </row>
    <row r="20" spans="2:10">
      <c r="B20" s="24"/>
      <c r="G20" s="17"/>
    </row>
    <row r="21" spans="2:10">
      <c r="B21" s="24"/>
    </row>
    <row r="22" spans="2:10">
      <c r="B22" s="24"/>
    </row>
    <row r="23" spans="2:10">
      <c r="B23" s="24"/>
    </row>
    <row r="24" spans="2:10">
      <c r="B24" s="24"/>
    </row>
  </sheetData>
  <sheetProtection password="DEA8" sheet="1" objects="1" scenarios="1"/>
  <hyperlinks>
    <hyperlink ref="J18" r:id="rId1"/>
  </hyperlinks>
  <pageMargins left="0.70866141732283472" right="0.70866141732283472" top="0.74803149606299213" bottom="0.74803149606299213" header="0.31496062992125984" footer="0.31496062992125984"/>
  <pageSetup paperSize="9" scale="73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3:J54"/>
  <sheetViews>
    <sheetView topLeftCell="A25" workbookViewId="0">
      <selection activeCell="D53" sqref="D53"/>
    </sheetView>
  </sheetViews>
  <sheetFormatPr defaultRowHeight="14.5"/>
  <cols>
    <col min="1" max="1" width="3.7265625" customWidth="1"/>
    <col min="2" max="2" width="12.453125" style="1" bestFit="1" customWidth="1"/>
    <col min="3" max="3" width="19.7265625" style="5" customWidth="1"/>
    <col min="4" max="4" width="12.453125" style="40" bestFit="1" customWidth="1"/>
    <col min="5" max="5" width="19.7265625" style="5" customWidth="1"/>
    <col min="6" max="6" width="19.7265625" style="36" customWidth="1"/>
    <col min="7" max="7" width="12.453125" style="1" bestFit="1" customWidth="1"/>
    <col min="8" max="8" width="19.7265625" style="5" customWidth="1"/>
    <col min="9" max="9" width="3.7265625" customWidth="1"/>
    <col min="10" max="10" width="21.1796875" style="5" customWidth="1"/>
  </cols>
  <sheetData>
    <row r="3" spans="2:10" ht="43.5">
      <c r="B3" s="63" t="s">
        <v>13</v>
      </c>
      <c r="C3" s="4"/>
      <c r="D3" s="41"/>
      <c r="E3" s="4"/>
      <c r="F3" s="37"/>
      <c r="G3" s="3"/>
      <c r="H3" s="4"/>
      <c r="J3" s="61" t="s">
        <v>20</v>
      </c>
    </row>
    <row r="4" spans="2:10">
      <c r="B4" s="6" t="s">
        <v>3</v>
      </c>
      <c r="C4" s="7" t="s">
        <v>0</v>
      </c>
      <c r="D4" s="38" t="s">
        <v>1</v>
      </c>
      <c r="E4" s="7" t="s">
        <v>7</v>
      </c>
      <c r="F4" s="34" t="s">
        <v>6</v>
      </c>
      <c r="G4" s="6" t="s">
        <v>2</v>
      </c>
      <c r="H4" s="7" t="s">
        <v>4</v>
      </c>
      <c r="J4" s="7" t="s">
        <v>19</v>
      </c>
    </row>
    <row r="5" spans="2:10">
      <c r="B5" s="12">
        <v>2013</v>
      </c>
      <c r="C5" s="30"/>
      <c r="D5" s="66">
        <v>0.35</v>
      </c>
      <c r="E5" s="9">
        <f>ROUND((C5*D5),2)</f>
        <v>0</v>
      </c>
      <c r="F5" s="35">
        <v>18095</v>
      </c>
      <c r="G5" s="31">
        <v>0.15</v>
      </c>
      <c r="H5" s="11">
        <f>IF(C5="",0,ROUND(((IF(E5&gt;F5,E5,F5))*G5),2))</f>
        <v>0</v>
      </c>
      <c r="J5" s="25">
        <f>ROUND((($H5*1.045)/6),2)</f>
        <v>0</v>
      </c>
    </row>
    <row r="6" spans="2:10">
      <c r="B6" s="12">
        <v>2014</v>
      </c>
      <c r="C6" s="30"/>
      <c r="D6" s="66">
        <v>0.3</v>
      </c>
      <c r="E6" s="9">
        <f t="shared" ref="E6:E9" si="0">ROUND((C6*D6),2)</f>
        <v>0</v>
      </c>
      <c r="F6" s="35">
        <v>19155</v>
      </c>
      <c r="G6" s="31">
        <v>0.15</v>
      </c>
      <c r="H6" s="11">
        <f t="shared" ref="H6:H9" si="1">IF(C6="",0,ROUND(((IF(E6&gt;F6,E6,F6))*G6),2))</f>
        <v>0</v>
      </c>
      <c r="J6" s="25">
        <f t="shared" ref="J6:J9" si="2">ROUND((($H6*1.045)/6),2)</f>
        <v>0</v>
      </c>
    </row>
    <row r="7" spans="2:10">
      <c r="B7" s="12">
        <v>2015</v>
      </c>
      <c r="C7" s="30"/>
      <c r="D7" s="66">
        <v>0.25</v>
      </c>
      <c r="E7" s="9">
        <f t="shared" si="0"/>
        <v>0</v>
      </c>
      <c r="F7" s="35">
        <v>20344</v>
      </c>
      <c r="G7" s="31">
        <v>0.15</v>
      </c>
      <c r="H7" s="11">
        <f t="shared" si="1"/>
        <v>0</v>
      </c>
      <c r="J7" s="25">
        <f t="shared" si="2"/>
        <v>0</v>
      </c>
    </row>
    <row r="8" spans="2:10">
      <c r="B8" s="12">
        <v>2016</v>
      </c>
      <c r="C8" s="30"/>
      <c r="D8" s="66">
        <v>0.2</v>
      </c>
      <c r="E8" s="9">
        <f t="shared" si="0"/>
        <v>0</v>
      </c>
      <c r="F8" s="35">
        <v>21636</v>
      </c>
      <c r="G8" s="31">
        <v>0.15</v>
      </c>
      <c r="H8" s="11">
        <f t="shared" si="1"/>
        <v>0</v>
      </c>
      <c r="J8" s="25">
        <f t="shared" si="2"/>
        <v>0</v>
      </c>
    </row>
    <row r="9" spans="2:10">
      <c r="B9" s="12">
        <v>2017</v>
      </c>
      <c r="C9" s="30"/>
      <c r="D9" s="66">
        <v>0.15</v>
      </c>
      <c r="E9" s="9">
        <f t="shared" si="0"/>
        <v>0</v>
      </c>
      <c r="F9" s="35">
        <v>24525</v>
      </c>
      <c r="G9" s="31">
        <v>0.15</v>
      </c>
      <c r="H9" s="11">
        <f t="shared" si="1"/>
        <v>0</v>
      </c>
      <c r="J9" s="25">
        <f t="shared" si="2"/>
        <v>0</v>
      </c>
    </row>
    <row r="10" spans="2:10">
      <c r="B10" s="10"/>
      <c r="C10" s="7" t="s">
        <v>29</v>
      </c>
      <c r="D10" s="39"/>
      <c r="E10" s="9"/>
      <c r="F10" s="35"/>
      <c r="G10" s="10"/>
      <c r="H10" s="11"/>
      <c r="J10" s="11">
        <f>SUM(J5:J9)</f>
        <v>0</v>
      </c>
    </row>
    <row r="11" spans="2:10">
      <c r="B11" s="10"/>
      <c r="C11" s="7" t="s">
        <v>5</v>
      </c>
      <c r="D11" s="39"/>
      <c r="E11" s="9"/>
      <c r="F11" s="35"/>
      <c r="G11" s="10"/>
      <c r="H11" s="11">
        <f>SUM(H5:H9)</f>
        <v>0</v>
      </c>
      <c r="J11" s="11">
        <f>J10*6</f>
        <v>0</v>
      </c>
    </row>
    <row r="14" spans="2:10" ht="43.5">
      <c r="B14" s="63" t="s">
        <v>14</v>
      </c>
      <c r="C14" s="4"/>
      <c r="D14" s="41"/>
      <c r="E14" s="4"/>
      <c r="F14" s="37"/>
      <c r="G14" s="3"/>
      <c r="H14" s="4"/>
      <c r="J14" s="61" t="s">
        <v>20</v>
      </c>
    </row>
    <row r="15" spans="2:10">
      <c r="B15" s="6" t="s">
        <v>3</v>
      </c>
      <c r="C15" s="7" t="s">
        <v>0</v>
      </c>
      <c r="D15" s="38" t="s">
        <v>1</v>
      </c>
      <c r="E15" s="7" t="s">
        <v>7</v>
      </c>
      <c r="F15" s="34" t="s">
        <v>6</v>
      </c>
      <c r="G15" s="6" t="s">
        <v>2</v>
      </c>
      <c r="H15" s="7" t="s">
        <v>4</v>
      </c>
      <c r="J15" s="7" t="s">
        <v>19</v>
      </c>
    </row>
    <row r="16" spans="2:10">
      <c r="B16" s="12">
        <v>2013</v>
      </c>
      <c r="C16" s="30"/>
      <c r="D16" s="66">
        <v>0.35</v>
      </c>
      <c r="E16" s="9">
        <f>ROUND((C16*D16),2)</f>
        <v>0</v>
      </c>
      <c r="F16" s="35">
        <v>12279</v>
      </c>
      <c r="G16" s="31">
        <v>0.15</v>
      </c>
      <c r="H16" s="11">
        <f t="shared" ref="H16:H20" si="3">IF(C16="",0,ROUND(((IF(E16&gt;F16,E16,F16))*G16),2))</f>
        <v>0</v>
      </c>
      <c r="J16" s="25">
        <f>ROUND((($H16*1.045)/6),2)</f>
        <v>0</v>
      </c>
    </row>
    <row r="17" spans="2:10">
      <c r="B17" s="12">
        <v>2014</v>
      </c>
      <c r="C17" s="30"/>
      <c r="D17" s="66">
        <v>0.3</v>
      </c>
      <c r="E17" s="9">
        <f t="shared" ref="E17:E20" si="4">ROUND((C17*D17),2)</f>
        <v>0</v>
      </c>
      <c r="F17" s="35">
        <v>12783</v>
      </c>
      <c r="G17" s="31">
        <v>0.15</v>
      </c>
      <c r="H17" s="11">
        <f t="shared" si="3"/>
        <v>0</v>
      </c>
      <c r="J17" s="25">
        <f t="shared" ref="J17:J20" si="5">ROUND((($H17*1.045)/6),2)</f>
        <v>0</v>
      </c>
    </row>
    <row r="18" spans="2:10">
      <c r="B18" s="12">
        <v>2015</v>
      </c>
      <c r="C18" s="30"/>
      <c r="D18" s="66">
        <v>0.25</v>
      </c>
      <c r="E18" s="9">
        <f t="shared" si="4"/>
        <v>0</v>
      </c>
      <c r="F18" s="35">
        <v>13558</v>
      </c>
      <c r="G18" s="31">
        <v>0.15</v>
      </c>
      <c r="H18" s="11">
        <f t="shared" si="3"/>
        <v>0</v>
      </c>
      <c r="J18" s="25">
        <f t="shared" si="5"/>
        <v>0</v>
      </c>
    </row>
    <row r="19" spans="2:10">
      <c r="B19" s="12">
        <v>2016</v>
      </c>
      <c r="C19" s="30"/>
      <c r="D19" s="66">
        <v>0.2</v>
      </c>
      <c r="E19" s="9">
        <f t="shared" si="4"/>
        <v>0</v>
      </c>
      <c r="F19" s="35">
        <v>14424</v>
      </c>
      <c r="G19" s="31">
        <v>0.15</v>
      </c>
      <c r="H19" s="11">
        <f t="shared" si="3"/>
        <v>0</v>
      </c>
      <c r="J19" s="25">
        <f t="shared" si="5"/>
        <v>0</v>
      </c>
    </row>
    <row r="20" spans="2:10">
      <c r="B20" s="12">
        <v>2017</v>
      </c>
      <c r="C20" s="30"/>
      <c r="D20" s="66">
        <v>0.15</v>
      </c>
      <c r="E20" s="9">
        <f t="shared" si="4"/>
        <v>0</v>
      </c>
      <c r="F20" s="35">
        <v>16350</v>
      </c>
      <c r="G20" s="31">
        <v>0.15</v>
      </c>
      <c r="H20" s="11">
        <f t="shared" si="3"/>
        <v>0</v>
      </c>
      <c r="J20" s="25">
        <f t="shared" si="5"/>
        <v>0</v>
      </c>
    </row>
    <row r="21" spans="2:10">
      <c r="B21" s="10"/>
      <c r="C21" s="7" t="s">
        <v>29</v>
      </c>
      <c r="D21" s="39"/>
      <c r="E21" s="9"/>
      <c r="F21" s="35"/>
      <c r="G21" s="10"/>
      <c r="H21" s="11"/>
      <c r="J21" s="11">
        <f>SUM(J16:J20)</f>
        <v>0</v>
      </c>
    </row>
    <row r="22" spans="2:10">
      <c r="B22" s="10"/>
      <c r="C22" s="7" t="s">
        <v>5</v>
      </c>
      <c r="D22" s="39"/>
      <c r="E22" s="9"/>
      <c r="F22" s="35"/>
      <c r="G22" s="10"/>
      <c r="H22" s="11">
        <f>SUM(H16:H20)</f>
        <v>0</v>
      </c>
      <c r="J22" s="11">
        <f>J21*6</f>
        <v>0</v>
      </c>
    </row>
    <row r="25" spans="2:10" ht="43.5">
      <c r="B25" s="63" t="s">
        <v>10</v>
      </c>
      <c r="C25" s="4"/>
      <c r="D25" s="41"/>
      <c r="E25" s="4"/>
      <c r="F25" s="37"/>
      <c r="G25" s="3"/>
      <c r="H25" s="4"/>
      <c r="J25" s="61" t="s">
        <v>20</v>
      </c>
    </row>
    <row r="26" spans="2:10">
      <c r="B26" s="6" t="s">
        <v>3</v>
      </c>
      <c r="C26" s="7" t="s">
        <v>0</v>
      </c>
      <c r="D26" s="38" t="s">
        <v>1</v>
      </c>
      <c r="E26" s="7" t="s">
        <v>7</v>
      </c>
      <c r="F26" s="34" t="s">
        <v>6</v>
      </c>
      <c r="G26" s="6" t="s">
        <v>2</v>
      </c>
      <c r="H26" s="7" t="s">
        <v>4</v>
      </c>
      <c r="J26" s="7" t="s">
        <v>19</v>
      </c>
    </row>
    <row r="27" spans="2:10">
      <c r="B27" s="12">
        <v>2013</v>
      </c>
      <c r="C27" s="30"/>
      <c r="D27" s="66">
        <v>0.35</v>
      </c>
      <c r="E27" s="9">
        <f>ROUND((C27*D27),2)</f>
        <v>0</v>
      </c>
      <c r="F27" s="35">
        <v>3619</v>
      </c>
      <c r="G27" s="31">
        <v>0.15</v>
      </c>
      <c r="H27" s="11">
        <f t="shared" ref="H27:H31" si="6">IF(C27="",0,ROUND(((IF(E27&gt;F27,E27,F27))*G27),2))</f>
        <v>0</v>
      </c>
      <c r="J27" s="25">
        <f>ROUND((($H27*1.045)/6),2)</f>
        <v>0</v>
      </c>
    </row>
    <row r="28" spans="2:10">
      <c r="B28" s="12">
        <v>2014</v>
      </c>
      <c r="C28" s="30"/>
      <c r="D28" s="66">
        <v>0.3</v>
      </c>
      <c r="E28" s="9">
        <f t="shared" ref="E28:E31" si="7">ROUND((C28*D28),2)</f>
        <v>0</v>
      </c>
      <c r="F28" s="35">
        <v>3831</v>
      </c>
      <c r="G28" s="31">
        <v>0.15</v>
      </c>
      <c r="H28" s="11">
        <f t="shared" si="6"/>
        <v>0</v>
      </c>
      <c r="J28" s="25">
        <f t="shared" ref="J28:J31" si="8">ROUND((($H28*1.045)/6),2)</f>
        <v>0</v>
      </c>
    </row>
    <row r="29" spans="2:10">
      <c r="B29" s="12">
        <v>2015</v>
      </c>
      <c r="C29" s="30"/>
      <c r="D29" s="66">
        <v>0.25</v>
      </c>
      <c r="E29" s="9">
        <f t="shared" si="7"/>
        <v>0</v>
      </c>
      <c r="F29" s="35">
        <v>4069</v>
      </c>
      <c r="G29" s="31">
        <v>0.15</v>
      </c>
      <c r="H29" s="11">
        <f t="shared" si="6"/>
        <v>0</v>
      </c>
      <c r="J29" s="25">
        <f t="shared" si="8"/>
        <v>0</v>
      </c>
    </row>
    <row r="30" spans="2:10">
      <c r="B30" s="12">
        <v>2016</v>
      </c>
      <c r="C30" s="30"/>
      <c r="D30" s="66">
        <v>0.2</v>
      </c>
      <c r="E30" s="9">
        <f t="shared" si="7"/>
        <v>0</v>
      </c>
      <c r="F30" s="35">
        <v>4327</v>
      </c>
      <c r="G30" s="31">
        <v>0.15</v>
      </c>
      <c r="H30" s="11">
        <f t="shared" si="6"/>
        <v>0</v>
      </c>
      <c r="J30" s="25">
        <f t="shared" si="8"/>
        <v>0</v>
      </c>
    </row>
    <row r="31" spans="2:10">
      <c r="B31" s="12">
        <v>2017</v>
      </c>
      <c r="C31" s="30"/>
      <c r="D31" s="66">
        <v>0.15</v>
      </c>
      <c r="E31" s="9">
        <f t="shared" si="7"/>
        <v>0</v>
      </c>
      <c r="F31" s="35">
        <v>4905</v>
      </c>
      <c r="G31" s="31">
        <v>0.15</v>
      </c>
      <c r="H31" s="11">
        <f t="shared" si="6"/>
        <v>0</v>
      </c>
      <c r="J31" s="25">
        <f t="shared" si="8"/>
        <v>0</v>
      </c>
    </row>
    <row r="32" spans="2:10">
      <c r="B32" s="10"/>
      <c r="C32" s="7" t="s">
        <v>29</v>
      </c>
      <c r="D32" s="39"/>
      <c r="E32" s="9"/>
      <c r="F32" s="35"/>
      <c r="G32" s="10"/>
      <c r="H32" s="11"/>
      <c r="J32" s="11">
        <f>SUM(J27:J31)</f>
        <v>0</v>
      </c>
    </row>
    <row r="33" spans="2:10">
      <c r="B33" s="10"/>
      <c r="C33" s="7" t="s">
        <v>5</v>
      </c>
      <c r="D33" s="39"/>
      <c r="E33" s="9"/>
      <c r="F33" s="35"/>
      <c r="G33" s="10"/>
      <c r="H33" s="11">
        <f>SUM(H27:H31)</f>
        <v>0</v>
      </c>
      <c r="J33" s="11">
        <f>J32*6</f>
        <v>0</v>
      </c>
    </row>
    <row r="34" spans="2:10">
      <c r="B34" s="13"/>
      <c r="C34" s="14"/>
      <c r="D34" s="42"/>
      <c r="E34" s="15"/>
      <c r="F34" s="64"/>
      <c r="G34" s="13"/>
      <c r="H34" s="16"/>
    </row>
    <row r="35" spans="2:10">
      <c r="B35" s="13"/>
      <c r="C35" s="14"/>
      <c r="D35" s="42"/>
      <c r="E35" s="15"/>
      <c r="F35" s="64"/>
      <c r="G35" s="13"/>
      <c r="H35" s="16"/>
    </row>
    <row r="36" spans="2:10" ht="43.5">
      <c r="B36" s="63" t="s">
        <v>9</v>
      </c>
      <c r="C36" s="4"/>
      <c r="D36" s="41"/>
      <c r="E36" s="4"/>
      <c r="F36" s="37"/>
      <c r="G36" s="3"/>
      <c r="H36" s="4"/>
      <c r="J36" s="61" t="s">
        <v>20</v>
      </c>
    </row>
    <row r="37" spans="2:10">
      <c r="B37" s="6" t="s">
        <v>3</v>
      </c>
      <c r="C37" s="7" t="s">
        <v>0</v>
      </c>
      <c r="D37" s="38" t="s">
        <v>1</v>
      </c>
      <c r="E37" s="7" t="s">
        <v>7</v>
      </c>
      <c r="F37" s="34" t="s">
        <v>6</v>
      </c>
      <c r="G37" s="6" t="s">
        <v>2</v>
      </c>
      <c r="H37" s="7" t="s">
        <v>4</v>
      </c>
      <c r="J37" s="7" t="s">
        <v>19</v>
      </c>
    </row>
    <row r="38" spans="2:10">
      <c r="B38" s="12">
        <v>2013</v>
      </c>
      <c r="C38" s="30"/>
      <c r="D38" s="66">
        <v>0.35</v>
      </c>
      <c r="E38" s="9">
        <f>ROUND((C38*D38),2)</f>
        <v>0</v>
      </c>
      <c r="F38" s="35">
        <v>1810</v>
      </c>
      <c r="G38" s="31">
        <v>0.15</v>
      </c>
      <c r="H38" s="11">
        <f t="shared" ref="H38:H42" si="9">IF(C38="",0,ROUND(((IF(E38&gt;F38,E38,F38))*G38),2))</f>
        <v>0</v>
      </c>
      <c r="J38" s="25">
        <f>ROUND((($H38*1.045)/6),2)</f>
        <v>0</v>
      </c>
    </row>
    <row r="39" spans="2:10">
      <c r="B39" s="12">
        <v>2014</v>
      </c>
      <c r="C39" s="30"/>
      <c r="D39" s="66">
        <v>0.3</v>
      </c>
      <c r="E39" s="9">
        <f t="shared" ref="E39:E42" si="10">ROUND((C39*D39),2)</f>
        <v>0</v>
      </c>
      <c r="F39" s="35">
        <v>1916</v>
      </c>
      <c r="G39" s="31">
        <v>0.15</v>
      </c>
      <c r="H39" s="11">
        <f t="shared" si="9"/>
        <v>0</v>
      </c>
      <c r="J39" s="25">
        <f t="shared" ref="J39:J42" si="11">ROUND((($H39*1.045)/6),2)</f>
        <v>0</v>
      </c>
    </row>
    <row r="40" spans="2:10">
      <c r="B40" s="12">
        <v>2015</v>
      </c>
      <c r="C40" s="30"/>
      <c r="D40" s="66">
        <v>0.25</v>
      </c>
      <c r="E40" s="9">
        <f t="shared" si="10"/>
        <v>0</v>
      </c>
      <c r="F40" s="35">
        <v>2034</v>
      </c>
      <c r="G40" s="31">
        <v>0.15</v>
      </c>
      <c r="H40" s="11">
        <f t="shared" si="9"/>
        <v>0</v>
      </c>
      <c r="J40" s="25">
        <f t="shared" si="11"/>
        <v>0</v>
      </c>
    </row>
    <row r="41" spans="2:10">
      <c r="B41" s="12">
        <v>2016</v>
      </c>
      <c r="C41" s="30"/>
      <c r="D41" s="66">
        <v>0.2</v>
      </c>
      <c r="E41" s="9">
        <f t="shared" si="10"/>
        <v>0</v>
      </c>
      <c r="F41" s="35">
        <v>2164</v>
      </c>
      <c r="G41" s="31">
        <v>0.15</v>
      </c>
      <c r="H41" s="11">
        <f t="shared" si="9"/>
        <v>0</v>
      </c>
      <c r="J41" s="25">
        <f t="shared" si="11"/>
        <v>0</v>
      </c>
    </row>
    <row r="42" spans="2:10">
      <c r="B42" s="12">
        <v>2017</v>
      </c>
      <c r="C42" s="30"/>
      <c r="D42" s="66">
        <v>0.15</v>
      </c>
      <c r="E42" s="9">
        <f t="shared" si="10"/>
        <v>0</v>
      </c>
      <c r="F42" s="35">
        <v>2453</v>
      </c>
      <c r="G42" s="31">
        <v>0.15</v>
      </c>
      <c r="H42" s="11">
        <f t="shared" si="9"/>
        <v>0</v>
      </c>
      <c r="J42" s="25">
        <f t="shared" si="11"/>
        <v>0</v>
      </c>
    </row>
    <row r="43" spans="2:10">
      <c r="B43" s="10"/>
      <c r="C43" s="7" t="s">
        <v>29</v>
      </c>
      <c r="D43" s="39"/>
      <c r="E43" s="9"/>
      <c r="F43" s="35"/>
      <c r="G43" s="10"/>
      <c r="H43" s="11"/>
      <c r="J43" s="11">
        <f>SUM(J38:J42)</f>
        <v>0</v>
      </c>
    </row>
    <row r="44" spans="2:10">
      <c r="B44" s="10"/>
      <c r="C44" s="7" t="s">
        <v>5</v>
      </c>
      <c r="D44" s="39"/>
      <c r="E44" s="9"/>
      <c r="F44" s="35"/>
      <c r="G44" s="10"/>
      <c r="H44" s="11">
        <f>SUM(H38:H42)</f>
        <v>0</v>
      </c>
      <c r="J44" s="11">
        <f>J43*6</f>
        <v>0</v>
      </c>
    </row>
    <row r="47" spans="2:10">
      <c r="B47" s="13"/>
      <c r="C47" s="14"/>
      <c r="D47" s="42"/>
      <c r="E47" s="15"/>
      <c r="F47" s="64"/>
      <c r="G47" s="13"/>
      <c r="H47" s="16"/>
      <c r="J47" s="16"/>
    </row>
    <row r="48" spans="2:10">
      <c r="B48" s="23" t="s">
        <v>15</v>
      </c>
      <c r="C48" s="21"/>
    </row>
    <row r="49" spans="2:10">
      <c r="B49" s="22" t="s">
        <v>16</v>
      </c>
      <c r="C49" s="21"/>
    </row>
    <row r="50" spans="2:10">
      <c r="B50" s="21" t="s">
        <v>67</v>
      </c>
      <c r="C50" s="21"/>
    </row>
    <row r="51" spans="2:10">
      <c r="B51" s="22" t="s">
        <v>17</v>
      </c>
      <c r="J51" s="18" t="s">
        <v>40</v>
      </c>
    </row>
    <row r="52" spans="2:10">
      <c r="B52" s="22" t="s">
        <v>18</v>
      </c>
      <c r="J52" s="33" t="s">
        <v>41</v>
      </c>
    </row>
    <row r="54" spans="2:10">
      <c r="F54" s="65"/>
      <c r="J54" s="17"/>
    </row>
  </sheetData>
  <sheetProtection password="DEA8" sheet="1" objects="1" scenarios="1"/>
  <hyperlinks>
    <hyperlink ref="J52" r:id="rId1"/>
  </hyperlinks>
  <pageMargins left="0.70866141732283472" right="0.70866141732283472" top="0.74803149606299213" bottom="0.74803149606299213" header="0.31496062992125984" footer="0.31496062992125984"/>
  <pageSetup paperSize="9" scale="55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3:I24"/>
  <sheetViews>
    <sheetView workbookViewId="0">
      <selection activeCell="G8" sqref="G8"/>
    </sheetView>
  </sheetViews>
  <sheetFormatPr defaultRowHeight="14.5"/>
  <cols>
    <col min="1" max="1" width="3.7265625" customWidth="1"/>
    <col min="2" max="2" width="12.453125" style="1" bestFit="1" customWidth="1"/>
    <col min="3" max="5" width="22.7265625" style="5" customWidth="1"/>
    <col min="6" max="6" width="12.54296875" style="1" customWidth="1"/>
    <col min="7" max="7" width="22.7265625" style="5" customWidth="1"/>
    <col min="8" max="8" width="3.7265625" customWidth="1"/>
    <col min="9" max="9" width="21.26953125" style="5" customWidth="1"/>
  </cols>
  <sheetData>
    <row r="3" spans="2:9" s="2" customFormat="1" ht="43.5">
      <c r="B3" s="20" t="s">
        <v>11</v>
      </c>
      <c r="C3" s="4"/>
      <c r="D3" s="4"/>
      <c r="E3" s="4"/>
      <c r="F3" s="3"/>
      <c r="G3" s="4"/>
      <c r="I3" s="61" t="s">
        <v>20</v>
      </c>
    </row>
    <row r="4" spans="2:9" s="3" customFormat="1">
      <c r="B4" s="6" t="s">
        <v>3</v>
      </c>
      <c r="C4" s="7" t="s">
        <v>12</v>
      </c>
      <c r="D4" s="7" t="s">
        <v>21</v>
      </c>
      <c r="E4" s="7" t="s">
        <v>22</v>
      </c>
      <c r="F4" s="6" t="s">
        <v>2</v>
      </c>
      <c r="G4" s="7" t="s">
        <v>4</v>
      </c>
      <c r="I4" s="7" t="s">
        <v>19</v>
      </c>
    </row>
    <row r="5" spans="2:9">
      <c r="B5" s="12">
        <v>2013</v>
      </c>
      <c r="C5" s="30"/>
      <c r="D5" s="30"/>
      <c r="E5" s="9">
        <f>C5-D5</f>
        <v>0</v>
      </c>
      <c r="F5" s="32">
        <v>3.5000000000000003E-2</v>
      </c>
      <c r="G5" s="11">
        <f>IF(C5="",0,ROUND((E5*F5),2))</f>
        <v>0</v>
      </c>
      <c r="I5" s="25">
        <f>ROUND((($G5*1.045)/6),2)</f>
        <v>0</v>
      </c>
    </row>
    <row r="6" spans="2:9">
      <c r="B6" s="12">
        <v>2014</v>
      </c>
      <c r="C6" s="30"/>
      <c r="D6" s="30"/>
      <c r="E6" s="9">
        <f>C6-D6</f>
        <v>0</v>
      </c>
      <c r="F6" s="32">
        <v>0.03</v>
      </c>
      <c r="G6" s="11">
        <f>IF(C6="",0,ROUND((E6*F6),2))</f>
        <v>0</v>
      </c>
      <c r="I6" s="25">
        <f t="shared" ref="I6:I9" si="0">ROUND((($G6*1.045)/6),2)</f>
        <v>0</v>
      </c>
    </row>
    <row r="7" spans="2:9">
      <c r="B7" s="12">
        <v>2015</v>
      </c>
      <c r="C7" s="30"/>
      <c r="D7" s="30"/>
      <c r="E7" s="9">
        <f>C7-D7</f>
        <v>0</v>
      </c>
      <c r="F7" s="32">
        <v>2.5000000000000001E-2</v>
      </c>
      <c r="G7" s="11">
        <f>IF(C7="",0,ROUND((E7*F7),2))</f>
        <v>0</v>
      </c>
      <c r="I7" s="25">
        <f t="shared" si="0"/>
        <v>0</v>
      </c>
    </row>
    <row r="8" spans="2:9">
      <c r="B8" s="12">
        <v>2016</v>
      </c>
      <c r="C8" s="30"/>
      <c r="D8" s="30"/>
      <c r="E8" s="9">
        <f>C8-D8</f>
        <v>0</v>
      </c>
      <c r="F8" s="32">
        <v>0.02</v>
      </c>
      <c r="G8" s="11">
        <f>IF(C8="",0,ROUND((E8*F8),2))</f>
        <v>0</v>
      </c>
      <c r="I8" s="25">
        <f t="shared" si="0"/>
        <v>0</v>
      </c>
    </row>
    <row r="9" spans="2:9">
      <c r="B9" s="12">
        <v>2017</v>
      </c>
      <c r="C9" s="30"/>
      <c r="D9" s="30"/>
      <c r="E9" s="9">
        <f>C9-D9</f>
        <v>0</v>
      </c>
      <c r="F9" s="32">
        <v>1.4999999999999999E-2</v>
      </c>
      <c r="G9" s="11">
        <f>IF(C9="",0,ROUND((E9*F9),2))</f>
        <v>0</v>
      </c>
      <c r="I9" s="25">
        <f t="shared" si="0"/>
        <v>0</v>
      </c>
    </row>
    <row r="10" spans="2:9">
      <c r="B10" s="10"/>
      <c r="C10" s="7" t="s">
        <v>29</v>
      </c>
      <c r="D10" s="26"/>
      <c r="E10" s="26"/>
      <c r="F10" s="27"/>
      <c r="G10" s="11"/>
      <c r="I10" s="11">
        <f>SUM(I5:I9)</f>
        <v>0</v>
      </c>
    </row>
    <row r="11" spans="2:9">
      <c r="B11" s="10"/>
      <c r="C11" s="7" t="s">
        <v>5</v>
      </c>
      <c r="D11" s="26"/>
      <c r="E11" s="26"/>
      <c r="F11" s="27"/>
      <c r="G11" s="11">
        <f>SUM(G5:G9)</f>
        <v>0</v>
      </c>
      <c r="I11" s="11">
        <f>I10*6</f>
        <v>0</v>
      </c>
    </row>
    <row r="14" spans="2:9">
      <c r="B14" s="23" t="s">
        <v>15</v>
      </c>
    </row>
    <row r="15" spans="2:9">
      <c r="B15" s="22" t="s">
        <v>23</v>
      </c>
    </row>
    <row r="16" spans="2:9">
      <c r="B16" s="21" t="s">
        <v>24</v>
      </c>
    </row>
    <row r="17" spans="2:9">
      <c r="B17" s="21" t="s">
        <v>68</v>
      </c>
    </row>
    <row r="18" spans="2:9">
      <c r="B18" s="21" t="s">
        <v>69</v>
      </c>
    </row>
    <row r="19" spans="2:9">
      <c r="B19" s="22" t="s">
        <v>27</v>
      </c>
    </row>
    <row r="20" spans="2:9">
      <c r="B20" s="21" t="s">
        <v>28</v>
      </c>
    </row>
    <row r="21" spans="2:9">
      <c r="B21" s="22" t="s">
        <v>25</v>
      </c>
      <c r="I21" s="18" t="s">
        <v>40</v>
      </c>
    </row>
    <row r="22" spans="2:9">
      <c r="B22" s="21" t="s">
        <v>26</v>
      </c>
      <c r="I22" s="33" t="s">
        <v>41</v>
      </c>
    </row>
    <row r="24" spans="2:9">
      <c r="F24" s="17"/>
    </row>
  </sheetData>
  <sheetProtection password="DEA8" sheet="1" objects="1" scenarios="1"/>
  <hyperlinks>
    <hyperlink ref="I22" r:id="rId1"/>
  </hyperlinks>
  <pageMargins left="0.70866141732283472" right="0.70866141732283472" top="0.74803149606299213" bottom="0.74803149606299213" header="0.31496062992125984" footer="0.31496062992125984"/>
  <pageSetup paperSize="9" scale="73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R38"/>
  <sheetViews>
    <sheetView workbookViewId="0">
      <selection activeCell="B10" sqref="B10"/>
    </sheetView>
  </sheetViews>
  <sheetFormatPr defaultRowHeight="14.5"/>
  <cols>
    <col min="1" max="1" width="3.81640625" customWidth="1"/>
    <col min="2" max="2" width="42.453125" customWidth="1"/>
    <col min="3" max="7" width="14.26953125" style="1" customWidth="1"/>
    <col min="8" max="14" width="8.7265625" style="1"/>
    <col min="15" max="18" width="13.453125" style="1" customWidth="1"/>
  </cols>
  <sheetData>
    <row r="2" spans="2:18">
      <c r="B2" s="20" t="s">
        <v>72</v>
      </c>
    </row>
    <row r="3" spans="2:18" s="43" customFormat="1">
      <c r="B3" s="49" t="s">
        <v>54</v>
      </c>
      <c r="C3" s="49">
        <v>2013</v>
      </c>
      <c r="D3" s="49">
        <v>2014</v>
      </c>
      <c r="E3" s="49">
        <v>2015</v>
      </c>
      <c r="F3" s="49">
        <v>2016</v>
      </c>
      <c r="G3" s="49">
        <v>2017</v>
      </c>
      <c r="H3" s="44"/>
      <c r="I3" s="44"/>
      <c r="J3" s="44"/>
      <c r="K3" s="44"/>
      <c r="L3" s="44"/>
      <c r="M3" s="44"/>
      <c r="N3" s="44"/>
      <c r="R3" s="44"/>
    </row>
    <row r="4" spans="2:18">
      <c r="B4" s="44" t="s">
        <v>42</v>
      </c>
      <c r="C4" s="68"/>
      <c r="D4" s="68"/>
      <c r="E4" s="68"/>
      <c r="F4" s="68"/>
      <c r="G4" s="68"/>
    </row>
    <row r="5" spans="2:18">
      <c r="B5" s="44" t="s">
        <v>43</v>
      </c>
      <c r="C5" s="68"/>
      <c r="D5" s="68"/>
      <c r="E5" s="68"/>
      <c r="F5" s="68"/>
      <c r="G5" s="68"/>
    </row>
    <row r="6" spans="2:18">
      <c r="B6" s="44" t="s">
        <v>44</v>
      </c>
      <c r="C6" s="68"/>
      <c r="D6" s="68"/>
      <c r="E6" s="68"/>
      <c r="F6" s="68"/>
      <c r="G6" s="68"/>
    </row>
    <row r="7" spans="2:18">
      <c r="B7" s="44" t="s">
        <v>45</v>
      </c>
      <c r="C7" s="68"/>
      <c r="D7" s="68"/>
      <c r="E7" s="68"/>
      <c r="F7" s="68"/>
      <c r="G7" s="68"/>
    </row>
    <row r="8" spans="2:18">
      <c r="B8" s="44" t="s">
        <v>46</v>
      </c>
      <c r="C8" s="68"/>
      <c r="D8" s="68"/>
      <c r="E8" s="68"/>
      <c r="F8" s="68"/>
      <c r="G8" s="68"/>
    </row>
    <row r="9" spans="2:18">
      <c r="B9" s="44" t="s">
        <v>47</v>
      </c>
      <c r="C9" s="68"/>
      <c r="D9" s="68"/>
      <c r="E9" s="68"/>
      <c r="F9" s="68"/>
      <c r="G9" s="68"/>
    </row>
    <row r="10" spans="2:18">
      <c r="B10" s="44" t="s">
        <v>48</v>
      </c>
      <c r="C10" s="68"/>
      <c r="D10" s="68"/>
      <c r="E10" s="68"/>
      <c r="F10" s="68"/>
      <c r="G10" s="68"/>
    </row>
    <row r="11" spans="2:18">
      <c r="B11" s="44" t="s">
        <v>49</v>
      </c>
      <c r="C11" s="68"/>
      <c r="D11" s="68"/>
      <c r="E11" s="68"/>
      <c r="F11" s="68"/>
      <c r="G11" s="68"/>
    </row>
    <row r="12" spans="2:18">
      <c r="B12" s="44" t="s">
        <v>50</v>
      </c>
      <c r="C12" s="68"/>
      <c r="D12" s="68"/>
      <c r="E12" s="68"/>
      <c r="F12" s="68"/>
      <c r="G12" s="68"/>
    </row>
    <row r="13" spans="2:18">
      <c r="B13" s="44" t="s">
        <v>51</v>
      </c>
      <c r="C13" s="68"/>
      <c r="D13" s="68"/>
      <c r="E13" s="68"/>
      <c r="F13" s="68"/>
      <c r="G13" s="68"/>
    </row>
    <row r="14" spans="2:18">
      <c r="B14" s="44" t="s">
        <v>52</v>
      </c>
      <c r="C14" s="68"/>
      <c r="D14" s="68"/>
      <c r="E14" s="68"/>
      <c r="F14" s="68"/>
      <c r="G14" s="68"/>
    </row>
    <row r="15" spans="2:18">
      <c r="B15" s="44" t="s">
        <v>53</v>
      </c>
      <c r="C15" s="68"/>
      <c r="D15" s="68"/>
      <c r="E15" s="68"/>
      <c r="F15" s="68"/>
      <c r="G15" s="68"/>
    </row>
    <row r="16" spans="2:18">
      <c r="B16" s="50" t="s">
        <v>56</v>
      </c>
      <c r="C16" s="51">
        <f>SUM(C4:C15)</f>
        <v>0</v>
      </c>
      <c r="D16" s="51">
        <f>SUM(D4:D15)</f>
        <v>0</v>
      </c>
      <c r="E16" s="51">
        <f>SUM(E4:E15)</f>
        <v>0</v>
      </c>
      <c r="F16" s="51">
        <f>SUM(F4:F15)</f>
        <v>0</v>
      </c>
      <c r="G16" s="51">
        <f>SUM(G4:G15)</f>
        <v>0</v>
      </c>
    </row>
    <row r="17" spans="2:7">
      <c r="B17" s="44"/>
    </row>
    <row r="18" spans="2:7">
      <c r="B18" s="52" t="s">
        <v>62</v>
      </c>
      <c r="C18" s="53">
        <f>12-COUNTIF(C4:C15,"")</f>
        <v>0</v>
      </c>
      <c r="D18" s="53">
        <f t="shared" ref="D18:E18" si="0">12-COUNTIF(D4:D15,"")</f>
        <v>0</v>
      </c>
      <c r="E18" s="53">
        <f t="shared" si="0"/>
        <v>0</v>
      </c>
      <c r="F18" s="53">
        <f>12-COUNTIF(F4:F15,"")</f>
        <v>0</v>
      </c>
      <c r="G18" s="53">
        <f>12-COUNTIF(G4:G15,"")</f>
        <v>0</v>
      </c>
    </row>
    <row r="19" spans="2:7">
      <c r="B19" s="45" t="s">
        <v>61</v>
      </c>
      <c r="C19" s="46" t="str">
        <f>IF(C18&gt;=3,ROUND(C16/C18,4),IF(OR(C26="",C26=0),"matrah art.yap",ROUND(C26/12,4)))</f>
        <v>matrah art.yap</v>
      </c>
      <c r="D19" s="46" t="str">
        <f t="shared" ref="D19:G19" si="1">IF(D18&gt;=3,ROUND(D16/D18,4),IF(OR(D26="",D26=0),"matrah art.yap",ROUND(D26/12,4)))</f>
        <v>matrah art.yap</v>
      </c>
      <c r="E19" s="46" t="str">
        <f t="shared" si="1"/>
        <v>matrah art.yap</v>
      </c>
      <c r="F19" s="46" t="str">
        <f t="shared" si="1"/>
        <v>matrah art.yap</v>
      </c>
      <c r="G19" s="46" t="str">
        <f t="shared" si="1"/>
        <v>matrah art.yap</v>
      </c>
    </row>
    <row r="20" spans="2:7">
      <c r="B20" s="48" t="s">
        <v>63</v>
      </c>
      <c r="C20" s="46" t="e">
        <f t="shared" ref="C20:E20" si="2">ROUND(C19*12,2)</f>
        <v>#VALUE!</v>
      </c>
      <c r="D20" s="46" t="e">
        <f t="shared" si="2"/>
        <v>#VALUE!</v>
      </c>
      <c r="E20" s="46" t="e">
        <f t="shared" si="2"/>
        <v>#VALUE!</v>
      </c>
      <c r="F20" s="46" t="e">
        <f>ROUND(F19*12,2)</f>
        <v>#VALUE!</v>
      </c>
      <c r="G20" s="46" t="e">
        <f>ROUND(G19*12,2)</f>
        <v>#VALUE!</v>
      </c>
    </row>
    <row r="21" spans="2:7">
      <c r="B21" s="24" t="s">
        <v>64</v>
      </c>
      <c r="C21" s="68"/>
      <c r="D21" s="68"/>
      <c r="E21" s="68"/>
      <c r="F21" s="68"/>
      <c r="G21" s="68"/>
    </row>
    <row r="22" spans="2:7">
      <c r="B22" s="24" t="s">
        <v>65</v>
      </c>
      <c r="C22" s="46" t="str">
        <f t="shared" ref="C22:D22" si="3">IF(C16=C21,IF(OR(C26="",C26=0),"matrah art.yap",C26),C20-C21)</f>
        <v>matrah art.yap</v>
      </c>
      <c r="D22" s="46" t="str">
        <f t="shared" si="3"/>
        <v>matrah art.yap</v>
      </c>
      <c r="E22" s="46" t="str">
        <f>IF(E16=E21,IF(OR(E26="",E26=0),"matrah art.yap",E26),E20-E21)</f>
        <v>matrah art.yap</v>
      </c>
      <c r="F22" s="46" t="str">
        <f t="shared" ref="F22:G22" si="4">IF(F16=F21,IF(OR(F26="",F26=0),"matrah art.yap",F26),F20-F21)</f>
        <v>matrah art.yap</v>
      </c>
      <c r="G22" s="46" t="str">
        <f t="shared" si="4"/>
        <v>matrah art.yap</v>
      </c>
    </row>
    <row r="23" spans="2:7">
      <c r="B23" t="s">
        <v>58</v>
      </c>
      <c r="C23" s="47">
        <v>3.5000000000000003E-2</v>
      </c>
      <c r="D23" s="47">
        <v>0.03</v>
      </c>
      <c r="E23" s="47">
        <v>2.5000000000000001E-2</v>
      </c>
      <c r="F23" s="47">
        <v>0.02</v>
      </c>
      <c r="G23" s="47">
        <v>1.4999999999999999E-2</v>
      </c>
    </row>
    <row r="24" spans="2:7">
      <c r="B24" s="54" t="s">
        <v>66</v>
      </c>
      <c r="C24" s="55" t="e">
        <f>ROUND(C22*C23,2)</f>
        <v>#VALUE!</v>
      </c>
      <c r="D24" s="55" t="e">
        <f t="shared" ref="D24:G24" si="5">ROUND(D22*D23,2)</f>
        <v>#VALUE!</v>
      </c>
      <c r="E24" s="55" t="e">
        <f t="shared" si="5"/>
        <v>#VALUE!</v>
      </c>
      <c r="F24" s="55" t="e">
        <f t="shared" si="5"/>
        <v>#VALUE!</v>
      </c>
      <c r="G24" s="55" t="e">
        <f t="shared" si="5"/>
        <v>#VALUE!</v>
      </c>
    </row>
    <row r="25" spans="2:7">
      <c r="C25" s="46"/>
      <c r="D25" s="46"/>
      <c r="E25" s="46"/>
      <c r="F25" s="46"/>
      <c r="G25" s="46"/>
    </row>
    <row r="26" spans="2:7">
      <c r="B26" s="58" t="s">
        <v>57</v>
      </c>
      <c r="C26" s="69"/>
      <c r="D26" s="69"/>
      <c r="E26" s="69"/>
      <c r="F26" s="69"/>
      <c r="G26" s="69"/>
    </row>
    <row r="27" spans="2:7">
      <c r="B27" s="56" t="s">
        <v>58</v>
      </c>
      <c r="C27" s="57">
        <v>0.18</v>
      </c>
      <c r="D27" s="57">
        <v>0.18</v>
      </c>
      <c r="E27" s="57">
        <v>0.18</v>
      </c>
      <c r="F27" s="57">
        <v>0.18</v>
      </c>
      <c r="G27" s="57">
        <v>0.18</v>
      </c>
    </row>
    <row r="28" spans="2:7">
      <c r="B28" s="54" t="s">
        <v>59</v>
      </c>
      <c r="C28" s="55">
        <f t="shared" ref="C28:E28" si="6">ROUND(C26*C27,2)</f>
        <v>0</v>
      </c>
      <c r="D28" s="55">
        <f t="shared" si="6"/>
        <v>0</v>
      </c>
      <c r="E28" s="55">
        <f t="shared" si="6"/>
        <v>0</v>
      </c>
      <c r="F28" s="55">
        <f>ROUND(F26*F27,2)</f>
        <v>0</v>
      </c>
      <c r="G28" s="55">
        <f>ROUND(G26*G27,2)</f>
        <v>0</v>
      </c>
    </row>
    <row r="29" spans="2:7">
      <c r="C29" s="46"/>
      <c r="D29" s="46"/>
      <c r="E29" s="46"/>
      <c r="F29" s="46"/>
      <c r="G29" s="46"/>
    </row>
    <row r="30" spans="2:7">
      <c r="B30" s="59" t="s">
        <v>60</v>
      </c>
      <c r="C30" s="60">
        <f>IF((COUNTIF(C4:C15,""))=12,C28,MAX(C24,C28))</f>
        <v>0</v>
      </c>
      <c r="D30" s="60">
        <f t="shared" ref="D30:G30" si="7">IF((COUNTIF(D4:D15,""))=12,D28,MAX(D24,D28))</f>
        <v>0</v>
      </c>
      <c r="E30" s="60">
        <f t="shared" si="7"/>
        <v>0</v>
      </c>
      <c r="F30" s="60">
        <f t="shared" si="7"/>
        <v>0</v>
      </c>
      <c r="G30" s="60">
        <f t="shared" si="7"/>
        <v>0</v>
      </c>
    </row>
    <row r="31" spans="2:7">
      <c r="C31" s="46"/>
      <c r="D31" s="46"/>
      <c r="E31" s="46"/>
      <c r="F31" s="46"/>
      <c r="G31" s="46"/>
    </row>
    <row r="32" spans="2:7">
      <c r="B32" t="s">
        <v>55</v>
      </c>
      <c r="C32" s="46"/>
      <c r="D32" s="46"/>
      <c r="E32" s="46"/>
      <c r="F32" s="46"/>
      <c r="G32" s="46">
        <f>MAX(C22,C26)+MAX(D22,D26)+MAX(E22,E26)+MAX(F22,F26)+MAX(G22,G26)</f>
        <v>0</v>
      </c>
    </row>
    <row r="33" spans="2:7">
      <c r="B33" t="s">
        <v>56</v>
      </c>
      <c r="C33" s="46"/>
      <c r="D33" s="46"/>
      <c r="E33" s="46"/>
      <c r="F33" s="46"/>
      <c r="G33" s="46">
        <f>SUM(C30:G30)</f>
        <v>0</v>
      </c>
    </row>
    <row r="36" spans="2:7">
      <c r="B36" s="67" t="s">
        <v>15</v>
      </c>
      <c r="C36" s="5"/>
      <c r="D36" s="5"/>
    </row>
    <row r="37" spans="2:7">
      <c r="B37" s="22" t="s">
        <v>70</v>
      </c>
      <c r="C37" s="5"/>
      <c r="D37" s="5"/>
      <c r="F37" s="18" t="s">
        <v>40</v>
      </c>
    </row>
    <row r="38" spans="2:7">
      <c r="B38" s="21" t="s">
        <v>71</v>
      </c>
      <c r="C38" s="5"/>
      <c r="D38" s="5"/>
      <c r="F38" s="33" t="s">
        <v>41</v>
      </c>
    </row>
  </sheetData>
  <sheetProtection password="DEA8" sheet="1" objects="1" scenarios="1"/>
  <hyperlinks>
    <hyperlink ref="F38" r:id="rId1"/>
  </hyperlinks>
  <printOptions verticalCentered="1"/>
  <pageMargins left="0.70866141732283472" right="0.70866141732283472" top="0.74803149606299213" bottom="0.74803149606299213" header="0.31496062992125984" footer="0.31496062992125984"/>
  <pageSetup paperSize="9" scale="88" orientation="landscape" horizontalDpi="0" verticalDpi="0" r:id="rId2"/>
  <ignoredErrors>
    <ignoredError sqref="C16:G16 D18:G1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25"/>
  <sheetViews>
    <sheetView topLeftCell="A4" workbookViewId="0">
      <selection activeCell="D13" sqref="D13"/>
    </sheetView>
  </sheetViews>
  <sheetFormatPr defaultRowHeight="14.5"/>
  <cols>
    <col min="1" max="1" width="3.7265625" customWidth="1"/>
    <col min="2" max="2" width="12.453125" style="1" bestFit="1" customWidth="1"/>
    <col min="3" max="3" width="45.26953125" style="5" customWidth="1"/>
    <col min="4" max="4" width="12.54296875" style="1" customWidth="1"/>
    <col min="5" max="5" width="45.26953125" style="5" customWidth="1"/>
    <col min="6" max="6" width="3.7265625" customWidth="1"/>
    <col min="7" max="7" width="21.1796875" style="5" customWidth="1"/>
  </cols>
  <sheetData>
    <row r="3" spans="2:7" s="2" customFormat="1" ht="43.5">
      <c r="B3" s="20" t="s">
        <v>30</v>
      </c>
      <c r="C3" s="4"/>
      <c r="D3" s="3"/>
      <c r="E3" s="4"/>
      <c r="G3" s="61" t="s">
        <v>20</v>
      </c>
    </row>
    <row r="4" spans="2:7" s="3" customFormat="1">
      <c r="B4" s="6" t="s">
        <v>3</v>
      </c>
      <c r="C4" s="7" t="s">
        <v>31</v>
      </c>
      <c r="D4" s="6" t="s">
        <v>2</v>
      </c>
      <c r="E4" s="7" t="s">
        <v>4</v>
      </c>
      <c r="G4" s="7" t="s">
        <v>19</v>
      </c>
    </row>
    <row r="5" spans="2:7">
      <c r="B5" s="12">
        <v>2013</v>
      </c>
      <c r="C5" s="30"/>
      <c r="D5" s="32">
        <v>0.06</v>
      </c>
      <c r="E5" s="11">
        <f>IF(C5="",0,ROUND((C5*D5),2))</f>
        <v>0</v>
      </c>
      <c r="G5" s="25">
        <f>ROUND((($E5*1.045)/6),2)</f>
        <v>0</v>
      </c>
    </row>
    <row r="6" spans="2:7">
      <c r="B6" s="12">
        <v>2014</v>
      </c>
      <c r="C6" s="30"/>
      <c r="D6" s="32">
        <v>0.05</v>
      </c>
      <c r="E6" s="11">
        <f t="shared" ref="E6:E9" si="0">IF(C6="",0,ROUND((C6*D6),2))</f>
        <v>0</v>
      </c>
      <c r="G6" s="25">
        <f t="shared" ref="G6:G9" si="1">ROUND((($E6*1.045)/6),2)</f>
        <v>0</v>
      </c>
    </row>
    <row r="7" spans="2:7">
      <c r="B7" s="12">
        <v>2015</v>
      </c>
      <c r="C7" s="30"/>
      <c r="D7" s="32">
        <v>0.04</v>
      </c>
      <c r="E7" s="11">
        <f t="shared" si="0"/>
        <v>0</v>
      </c>
      <c r="G7" s="25">
        <f t="shared" si="1"/>
        <v>0</v>
      </c>
    </row>
    <row r="8" spans="2:7">
      <c r="B8" s="12">
        <v>2016</v>
      </c>
      <c r="C8" s="30"/>
      <c r="D8" s="32">
        <v>0.03</v>
      </c>
      <c r="E8" s="11">
        <f t="shared" si="0"/>
        <v>0</v>
      </c>
      <c r="G8" s="25">
        <f t="shared" si="1"/>
        <v>0</v>
      </c>
    </row>
    <row r="9" spans="2:7">
      <c r="B9" s="12">
        <v>2017</v>
      </c>
      <c r="C9" s="30"/>
      <c r="D9" s="32">
        <v>0.02</v>
      </c>
      <c r="E9" s="11">
        <f t="shared" si="0"/>
        <v>0</v>
      </c>
      <c r="G9" s="25">
        <f t="shared" si="1"/>
        <v>0</v>
      </c>
    </row>
    <row r="10" spans="2:7">
      <c r="B10" s="10"/>
      <c r="C10" s="7" t="s">
        <v>29</v>
      </c>
      <c r="D10" s="27"/>
      <c r="E10" s="11"/>
      <c r="G10" s="11">
        <f>SUM(G5:G9)</f>
        <v>0</v>
      </c>
    </row>
    <row r="11" spans="2:7">
      <c r="B11" s="10"/>
      <c r="C11" s="7" t="s">
        <v>5</v>
      </c>
      <c r="D11" s="27"/>
      <c r="E11" s="11">
        <f>SUM(E5:E9)</f>
        <v>0</v>
      </c>
      <c r="G11" s="11">
        <f>G10*6</f>
        <v>0</v>
      </c>
    </row>
    <row r="14" spans="2:7">
      <c r="B14" s="23" t="s">
        <v>15</v>
      </c>
      <c r="C14" s="21"/>
    </row>
    <row r="15" spans="2:7">
      <c r="B15" s="22" t="s">
        <v>32</v>
      </c>
      <c r="C15" s="21"/>
    </row>
    <row r="16" spans="2:7">
      <c r="B16" s="21" t="s">
        <v>33</v>
      </c>
    </row>
    <row r="17" spans="2:7">
      <c r="B17" s="22" t="s">
        <v>38</v>
      </c>
      <c r="C17" s="21"/>
    </row>
    <row r="18" spans="2:7">
      <c r="B18" s="21" t="s">
        <v>35</v>
      </c>
      <c r="C18" s="21"/>
    </row>
    <row r="19" spans="2:7">
      <c r="B19" s="22" t="s">
        <v>36</v>
      </c>
    </row>
    <row r="20" spans="2:7">
      <c r="B20" s="22" t="s">
        <v>34</v>
      </c>
    </row>
    <row r="21" spans="2:7">
      <c r="B21" s="21" t="s">
        <v>37</v>
      </c>
    </row>
    <row r="22" spans="2:7">
      <c r="B22" s="28" t="s">
        <v>73</v>
      </c>
      <c r="G22" s="18" t="s">
        <v>40</v>
      </c>
    </row>
    <row r="23" spans="2:7">
      <c r="B23" s="29" t="s">
        <v>39</v>
      </c>
      <c r="G23" s="33" t="s">
        <v>41</v>
      </c>
    </row>
    <row r="24" spans="2:7">
      <c r="B24" s="24"/>
    </row>
    <row r="25" spans="2:7">
      <c r="E25" s="17"/>
    </row>
  </sheetData>
  <sheetProtection password="DEA8" sheet="1" objects="1" scenarios="1"/>
  <hyperlinks>
    <hyperlink ref="G23" r:id="rId1"/>
  </hyperlinks>
  <pageMargins left="0.70866141732283472" right="0.70866141732283472" top="0.74803149606299213" bottom="0.74803149606299213" header="0.31496062992125984" footer="0.31496062992125984"/>
  <pageSetup paperSize="9" scale="73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kurumlar vergisi</vt:lpstr>
      <vt:lpstr>gelir vergisi</vt:lpstr>
      <vt:lpstr>kdv</vt:lpstr>
      <vt:lpstr>kdv-detay</vt:lpstr>
      <vt:lpstr>muh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Fcc-Matrah Artırımı</dc:title>
  <dc:creator/>
  <dc:description>Fcc Denetim ve Yönetim Danışmanlığı</dc:description>
  <cp:lastModifiedBy/>
  <dcterms:created xsi:type="dcterms:W3CDTF">2006-09-26T09:04:32Z</dcterms:created>
  <dcterms:modified xsi:type="dcterms:W3CDTF">2018-06-04T08:43:30Z</dcterms:modified>
</cp:coreProperties>
</file>